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45" windowWidth="17955" windowHeight="10770"/>
  </bookViews>
  <sheets>
    <sheet name="Input Form" sheetId="1" r:id="rId1"/>
    <sheet name="Calculations and constants" sheetId="2" r:id="rId2"/>
  </sheets>
  <calcPr calcId="125725"/>
</workbook>
</file>

<file path=xl/calcChain.xml><?xml version="1.0" encoding="utf-8"?>
<calcChain xmlns="http://schemas.openxmlformats.org/spreadsheetml/2006/main">
  <c r="B13" i="2"/>
  <c r="B12"/>
  <c r="B4"/>
  <c r="B8" s="1"/>
  <c r="B5" l="1"/>
  <c r="B14"/>
  <c r="B22" s="1"/>
  <c r="B7" l="1"/>
  <c r="B11" s="1"/>
  <c r="B19" s="1"/>
  <c r="B20" l="1"/>
  <c r="B28" i="1" s="1"/>
  <c r="B6" i="2"/>
  <c r="B23" s="1"/>
  <c r="B29" i="1" s="1"/>
  <c r="B30" l="1"/>
</calcChain>
</file>

<file path=xl/sharedStrings.xml><?xml version="1.0" encoding="utf-8"?>
<sst xmlns="http://schemas.openxmlformats.org/spreadsheetml/2006/main" count="66" uniqueCount="60">
  <si>
    <t>Location</t>
  </si>
  <si>
    <t>Asset Name</t>
  </si>
  <si>
    <t>Initial Cost</t>
  </si>
  <si>
    <t>Projected Repair Costs</t>
  </si>
  <si>
    <t>Replacement Cost</t>
  </si>
  <si>
    <t>How much (months)?</t>
  </si>
  <si>
    <t>Does Projected Repair Extend Life?</t>
  </si>
  <si>
    <t>Asset Lifetime (months)</t>
  </si>
  <si>
    <t>Date of Installation (month/year)</t>
  </si>
  <si>
    <t>New Asset Lifetime (months)</t>
  </si>
  <si>
    <t>Rate of Inflation</t>
  </si>
  <si>
    <t>Notes:</t>
  </si>
  <si>
    <t>Replacement Asset Estimated Cost/Month (total ownership)</t>
  </si>
  <si>
    <t>Has unit become un-repairable?</t>
  </si>
  <si>
    <t>Three quarterlies and one Annual maintenance</t>
  </si>
  <si>
    <t>Need to Replace condenser unit</t>
  </si>
  <si>
    <t>Current Asset Cost/Month proposed (total ownership)</t>
  </si>
  <si>
    <t>yes</t>
  </si>
  <si>
    <t>no</t>
  </si>
  <si>
    <t>Date of analysis</t>
  </si>
  <si>
    <t>Three quarterlies and one annual maintenance</t>
  </si>
  <si>
    <t>Data from vendor</t>
  </si>
  <si>
    <t>Initial Cost to today's value:</t>
  </si>
  <si>
    <t>Number of years:</t>
  </si>
  <si>
    <t>Current Monthly cost (straightline depreciation)</t>
  </si>
  <si>
    <t>New Asset Monthly Cost (SLD)</t>
  </si>
  <si>
    <t>Adjustment for efficiency delta (if any)</t>
  </si>
  <si>
    <t>Energy costs/year (if known)</t>
  </si>
  <si>
    <t>Adjusted New Asset Monthly Cost (SLD)</t>
  </si>
  <si>
    <t>New Asset Est. Lifetime Monthly Cost</t>
  </si>
  <si>
    <t>Current Asset Lifetime Monthly Cost</t>
  </si>
  <si>
    <t>Number of months in operation</t>
  </si>
  <si>
    <t>Number of months to use in equations</t>
  </si>
  <si>
    <t>Early asset retirement penalty</t>
  </si>
  <si>
    <t>New Asset Est. Lifetime Monthly Cost w/early penalty</t>
  </si>
  <si>
    <t>Projected Asset Lifetime Monthly Cost w/repairs</t>
  </si>
  <si>
    <t>Should you repair or replace?</t>
  </si>
  <si>
    <t>Aggregate of the past 15 or so years….do not change</t>
  </si>
  <si>
    <t>Used in FV calcs</t>
  </si>
  <si>
    <t>If you are retiring an asset before it's expected lifetime the residual value is represented as a cost in the new asset.</t>
  </si>
  <si>
    <t>For most either the expected life or actual…this chooses which is larger</t>
  </si>
  <si>
    <t>Value of initial asset investment in today's money (used for comparisons)</t>
  </si>
  <si>
    <t>Today's value over the expected or actual lifetime of the asset</t>
  </si>
  <si>
    <t>The replacement's cost represented as straightline depeciation over expected lifetime</t>
  </si>
  <si>
    <t>Must know energy costs/year for unit, calculates cost savings/month due to greater or lessor efficiencies</t>
  </si>
  <si>
    <t xml:space="preserve">Adjusted taking in affect of differences in efficiencies </t>
  </si>
  <si>
    <t>Total with depreciation + programmed costs + actual repair to date</t>
  </si>
  <si>
    <t>Above with added for new repair costs</t>
  </si>
  <si>
    <t>Above with early asset retirement penalty if required</t>
  </si>
  <si>
    <t>San Francisco</t>
  </si>
  <si>
    <t>Chiller #2</t>
  </si>
  <si>
    <t>replaced compressor 4/02</t>
  </si>
  <si>
    <t xml:space="preserve">Buy vs. Repair Facility Capital Asset Analysis </t>
  </si>
  <si>
    <t>(Replacing function for function)</t>
  </si>
  <si>
    <t>Aggregated Annual Programmed Maintenance Costs</t>
  </si>
  <si>
    <t>Aggregated Repair Costs to Date</t>
  </si>
  <si>
    <t>Estimated Aggregated Annual Programmed Maintenance Costs</t>
  </si>
  <si>
    <t>Estimated Aggregated Repair Costs for Lifetime</t>
  </si>
  <si>
    <t>Efficiency Rating? (if has one)</t>
  </si>
  <si>
    <r>
      <t xml:space="preserve">Sapient Services, LLC </t>
    </r>
    <r>
      <rPr>
        <sz val="9"/>
        <color theme="1"/>
        <rFont val="Calibri"/>
        <family val="2"/>
      </rPr>
      <t>© 2014</t>
    </r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</si>
</sst>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\-yy;@"/>
    <numFmt numFmtId="165" formatCode="mm/dd/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164" fontId="0" fillId="0" borderId="0" xfId="0" applyNumberFormat="1"/>
    <xf numFmtId="2" fontId="0" fillId="0" borderId="0" xfId="0" applyNumberFormat="1"/>
    <xf numFmtId="9" fontId="0" fillId="0" borderId="0" xfId="2" applyFont="1"/>
    <xf numFmtId="1" fontId="0" fillId="0" borderId="0" xfId="0" applyNumberFormat="1"/>
    <xf numFmtId="8" fontId="0" fillId="0" borderId="0" xfId="0" applyNumberFormat="1"/>
    <xf numFmtId="44" fontId="0" fillId="0" borderId="0" xfId="0" applyNumberFormat="1"/>
    <xf numFmtId="44" fontId="0" fillId="2" borderId="0" xfId="0" applyNumberFormat="1" applyFill="1"/>
    <xf numFmtId="0" fontId="2" fillId="3" borderId="1" xfId="0" applyFont="1" applyFill="1" applyBorder="1" applyAlignment="1">
      <alignment horizontal="center"/>
    </xf>
    <xf numFmtId="0" fontId="3" fillId="4" borderId="0" xfId="0" applyFont="1" applyFill="1"/>
    <xf numFmtId="165" fontId="0" fillId="0" borderId="0" xfId="0" applyNumberFormat="1"/>
    <xf numFmtId="0" fontId="0" fillId="0" borderId="0" xfId="0" applyAlignment="1">
      <alignment horizontal="center"/>
    </xf>
    <xf numFmtId="1" fontId="0" fillId="0" borderId="0" xfId="1" applyNumberFormat="1" applyFont="1" applyAlignment="1">
      <alignment horizontal="center"/>
    </xf>
    <xf numFmtId="10" fontId="0" fillId="0" borderId="1" xfId="2" applyNumberFormat="1" applyFont="1" applyBorder="1"/>
    <xf numFmtId="44" fontId="0" fillId="0" borderId="0" xfId="1" applyFont="1" applyBorder="1"/>
    <xf numFmtId="44" fontId="0" fillId="0" borderId="0" xfId="0" applyNumberFormat="1" applyBorder="1"/>
    <xf numFmtId="0" fontId="4" fillId="4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D4" sqref="D4"/>
    </sheetView>
  </sheetViews>
  <sheetFormatPr defaultRowHeight="15"/>
  <cols>
    <col min="1" max="1" width="55.5703125" customWidth="1"/>
    <col min="2" max="2" width="16.42578125" customWidth="1"/>
  </cols>
  <sheetData>
    <row r="1" spans="1:4" ht="22.5" customHeight="1">
      <c r="A1" s="10" t="s">
        <v>52</v>
      </c>
      <c r="B1" s="17" t="s">
        <v>59</v>
      </c>
      <c r="C1" s="17"/>
    </row>
    <row r="2" spans="1:4">
      <c r="A2" t="s">
        <v>53</v>
      </c>
    </row>
    <row r="4" spans="1:4">
      <c r="A4" t="s">
        <v>19</v>
      </c>
      <c r="B4" s="11">
        <v>41536</v>
      </c>
    </row>
    <row r="5" spans="1:4">
      <c r="A5" t="s">
        <v>1</v>
      </c>
      <c r="B5" t="s">
        <v>50</v>
      </c>
    </row>
    <row r="6" spans="1:4">
      <c r="A6" t="s">
        <v>0</v>
      </c>
      <c r="B6" t="s">
        <v>49</v>
      </c>
    </row>
    <row r="7" spans="1:4">
      <c r="A7" t="s">
        <v>2</v>
      </c>
      <c r="B7" s="1">
        <v>300000</v>
      </c>
    </row>
    <row r="8" spans="1:4">
      <c r="A8" t="s">
        <v>8</v>
      </c>
      <c r="B8" s="2">
        <v>35278</v>
      </c>
    </row>
    <row r="9" spans="1:4">
      <c r="A9" t="s">
        <v>7</v>
      </c>
      <c r="B9" s="5">
        <v>180</v>
      </c>
    </row>
    <row r="10" spans="1:4">
      <c r="A10" t="s">
        <v>58</v>
      </c>
      <c r="B10" s="4">
        <v>0.83</v>
      </c>
    </row>
    <row r="11" spans="1:4">
      <c r="A11" t="s">
        <v>27</v>
      </c>
      <c r="B11" s="1">
        <v>33000</v>
      </c>
    </row>
    <row r="12" spans="1:4">
      <c r="A12" t="s">
        <v>54</v>
      </c>
      <c r="B12" s="1">
        <v>2250</v>
      </c>
      <c r="C12" t="s">
        <v>11</v>
      </c>
      <c r="D12" t="s">
        <v>14</v>
      </c>
    </row>
    <row r="13" spans="1:4">
      <c r="A13" t="s">
        <v>55</v>
      </c>
      <c r="B13" s="1">
        <v>11650</v>
      </c>
      <c r="C13" t="s">
        <v>11</v>
      </c>
      <c r="D13" t="s">
        <v>51</v>
      </c>
    </row>
    <row r="14" spans="1:4">
      <c r="A14" t="s">
        <v>3</v>
      </c>
      <c r="B14" s="1">
        <v>65000</v>
      </c>
      <c r="C14" t="s">
        <v>11</v>
      </c>
      <c r="D14" t="s">
        <v>15</v>
      </c>
    </row>
    <row r="15" spans="1:4">
      <c r="A15" t="s">
        <v>6</v>
      </c>
      <c r="B15" s="12" t="s">
        <v>17</v>
      </c>
    </row>
    <row r="16" spans="1:4">
      <c r="A16" t="s">
        <v>5</v>
      </c>
      <c r="B16" s="13">
        <v>36</v>
      </c>
    </row>
    <row r="17" spans="1:4">
      <c r="A17" t="s">
        <v>13</v>
      </c>
      <c r="B17" s="12" t="s">
        <v>18</v>
      </c>
    </row>
    <row r="20" spans="1:4">
      <c r="A20" t="s">
        <v>4</v>
      </c>
      <c r="B20" s="1">
        <v>425000</v>
      </c>
    </row>
    <row r="21" spans="1:4">
      <c r="A21" t="s">
        <v>9</v>
      </c>
      <c r="B21" s="5">
        <v>180</v>
      </c>
    </row>
    <row r="22" spans="1:4">
      <c r="A22" t="s">
        <v>58</v>
      </c>
      <c r="B22" s="4">
        <v>0.97</v>
      </c>
    </row>
    <row r="23" spans="1:4">
      <c r="A23" t="s">
        <v>56</v>
      </c>
      <c r="B23" s="1">
        <v>2250</v>
      </c>
      <c r="C23" t="s">
        <v>11</v>
      </c>
      <c r="D23" t="s">
        <v>20</v>
      </c>
    </row>
    <row r="24" spans="1:4">
      <c r="A24" t="s">
        <v>57</v>
      </c>
      <c r="B24" s="1">
        <v>11200</v>
      </c>
      <c r="C24" t="s">
        <v>11</v>
      </c>
      <c r="D24" t="s">
        <v>21</v>
      </c>
    </row>
    <row r="28" spans="1:4">
      <c r="A28" t="s">
        <v>16</v>
      </c>
      <c r="B28" s="8">
        <f>'Calculations and constants'!B20</f>
        <v>2739.697581185465</v>
      </c>
    </row>
    <row r="29" spans="1:4" ht="15.75" thickBot="1">
      <c r="A29" t="s">
        <v>12</v>
      </c>
      <c r="B29" s="8">
        <f>'Calculations and constants'!B23</f>
        <v>2225.833333333333</v>
      </c>
    </row>
    <row r="30" spans="1:4" ht="15.75" thickBot="1">
      <c r="A30" t="s">
        <v>36</v>
      </c>
      <c r="B30" s="9" t="str">
        <f>IF(B28&gt;B29,"REPLACE","REPAIR")</f>
        <v>REPLACE</v>
      </c>
    </row>
  </sheetData>
  <mergeCells count="1">
    <mergeCell ref="B1:C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/>
  </sheetViews>
  <sheetFormatPr defaultRowHeight="15"/>
  <cols>
    <col min="1" max="1" width="49.42578125" customWidth="1"/>
    <col min="2" max="2" width="15.140625" customWidth="1"/>
    <col min="3" max="3" width="64.42578125" customWidth="1"/>
  </cols>
  <sheetData>
    <row r="1" spans="1:3" ht="15.75" thickBot="1">
      <c r="A1" t="s">
        <v>10</v>
      </c>
      <c r="B1" s="14">
        <v>2.5000000000000001E-2</v>
      </c>
      <c r="C1" t="s">
        <v>37</v>
      </c>
    </row>
    <row r="4" spans="1:3">
      <c r="A4" t="s">
        <v>23</v>
      </c>
      <c r="B4" s="3">
        <f>('Input Form'!B4-'Input Form'!B8)/365</f>
        <v>17.145205479452056</v>
      </c>
      <c r="C4" t="s">
        <v>38</v>
      </c>
    </row>
    <row r="5" spans="1:3">
      <c r="A5" t="s">
        <v>31</v>
      </c>
      <c r="B5" s="5">
        <f>B4*12</f>
        <v>205.74246575342465</v>
      </c>
    </row>
    <row r="6" spans="1:3">
      <c r="A6" t="s">
        <v>33</v>
      </c>
      <c r="B6" s="1">
        <f>IF(B5&lt;'Input Form'!B9,('Input Form'!B9-'Calculations and constants'!B5)*'Calculations and constants'!B11,0)</f>
        <v>0</v>
      </c>
      <c r="C6" t="s">
        <v>39</v>
      </c>
    </row>
    <row r="7" spans="1:3">
      <c r="A7" t="s">
        <v>32</v>
      </c>
      <c r="B7" s="5">
        <f>MAX(B5,'Input Form'!B9)</f>
        <v>205.74246575342465</v>
      </c>
      <c r="C7" t="s">
        <v>40</v>
      </c>
    </row>
    <row r="8" spans="1:3">
      <c r="A8" t="s">
        <v>22</v>
      </c>
      <c r="B8" s="6">
        <f>(FV(B1,B4,,'Input Form'!B7))*-1</f>
        <v>458125.14600524324</v>
      </c>
      <c r="C8" t="s">
        <v>41</v>
      </c>
    </row>
    <row r="11" spans="1:3">
      <c r="A11" t="s">
        <v>24</v>
      </c>
      <c r="B11" s="1">
        <f>B8/(B7)</f>
        <v>2226.6922111951872</v>
      </c>
      <c r="C11" t="s">
        <v>42</v>
      </c>
    </row>
    <row r="12" spans="1:3">
      <c r="A12" t="s">
        <v>25</v>
      </c>
      <c r="B12" s="7">
        <f>'Input Form'!B20/'Input Form'!B21</f>
        <v>2361.1111111111113</v>
      </c>
      <c r="C12" t="s">
        <v>43</v>
      </c>
    </row>
    <row r="13" spans="1:3">
      <c r="A13" t="s">
        <v>26</v>
      </c>
      <c r="B13" s="1">
        <f>('Input Form'!B11/12)-(('Input Form'!B11*(1/1+('Input Form'!B22-'Input Form'!B10)))/12)</f>
        <v>-385.00000000000045</v>
      </c>
      <c r="C13" t="s">
        <v>44</v>
      </c>
    </row>
    <row r="14" spans="1:3">
      <c r="A14" t="s">
        <v>28</v>
      </c>
      <c r="B14" s="7">
        <f>SUM(B12:B13)</f>
        <v>1976.1111111111109</v>
      </c>
      <c r="C14" t="s">
        <v>45</v>
      </c>
    </row>
    <row r="18" spans="1:3">
      <c r="B18" s="7"/>
    </row>
    <row r="19" spans="1:3">
      <c r="A19" t="s">
        <v>30</v>
      </c>
      <c r="B19" s="7">
        <f>B11+('Input Form'!B12/12)+('Input Form'!B13/B7)</f>
        <v>2470.8163989015898</v>
      </c>
      <c r="C19" t="s">
        <v>46</v>
      </c>
    </row>
    <row r="20" spans="1:3">
      <c r="A20" t="s">
        <v>35</v>
      </c>
      <c r="B20" s="15">
        <f>B19+('Input Form'!B14/('Input Form'!B16+'Calculations and constants'!B7))</f>
        <v>2739.697581185465</v>
      </c>
      <c r="C20" t="s">
        <v>47</v>
      </c>
    </row>
    <row r="22" spans="1:3">
      <c r="A22" t="s">
        <v>29</v>
      </c>
      <c r="B22" s="7">
        <f>B14+('Input Form'!B23/12)+('Input Form'!B24/'Input Form'!B21)</f>
        <v>2225.833333333333</v>
      </c>
      <c r="C22" t="s">
        <v>46</v>
      </c>
    </row>
    <row r="23" spans="1:3">
      <c r="A23" t="s">
        <v>34</v>
      </c>
      <c r="B23" s="16">
        <f>B22+(B6/'Input Form'!B21)</f>
        <v>2225.833333333333</v>
      </c>
      <c r="C23" t="s">
        <v>48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 Form</vt:lpstr>
      <vt:lpstr>Calculations and constants</vt:lpstr>
    </vt:vector>
  </TitlesOfParts>
  <Company>Symantec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Vergon</dc:creator>
  <cp:lastModifiedBy>lvergon</cp:lastModifiedBy>
  <cp:lastPrinted>2014-01-14T06:12:13Z</cp:lastPrinted>
  <dcterms:created xsi:type="dcterms:W3CDTF">2013-09-19T17:38:08Z</dcterms:created>
  <dcterms:modified xsi:type="dcterms:W3CDTF">2014-06-04T07:02:40Z</dcterms:modified>
</cp:coreProperties>
</file>